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<sst xmlns="http://schemas.openxmlformats.org/spreadsheetml/2006/main" count="173" uniqueCount="144">
  <si>
    <t>TURISTIČKA ZAJEDNICA JASENICE</t>
  </si>
  <si>
    <t>Jasenice-Maslenica</t>
  </si>
  <si>
    <t xml:space="preserve">Žiroračun: </t>
  </si>
  <si>
    <t>Matični Broj: 01452525</t>
  </si>
  <si>
    <t>Bilješke uz financijske izvještaje</t>
  </si>
  <si>
    <t>PRIHODI</t>
  </si>
  <si>
    <t>Članarina turističkoj zajednici</t>
  </si>
  <si>
    <t>RASHODI</t>
  </si>
  <si>
    <t>Ukupno prihoda</t>
  </si>
  <si>
    <t>Neto plaća za zaposlene</t>
  </si>
  <si>
    <t>Doprinosi iz plaće</t>
  </si>
  <si>
    <t>Doprinosi na plaću</t>
  </si>
  <si>
    <t>Opskrba pitkom vodom</t>
  </si>
  <si>
    <t>Reprezentacija</t>
  </si>
  <si>
    <t>Ukupno rashoda</t>
  </si>
  <si>
    <t>Ukupni prihodi</t>
  </si>
  <si>
    <t>Ukupni rashodi</t>
  </si>
  <si>
    <t>Razlika</t>
  </si>
  <si>
    <t>Sastavila: Laura Parić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</si>
  <si>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</si>
  <si>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</si>
  <si>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</si>
  <si>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</si>
  <si>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</si>
  <si>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</si>
  <si>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sitni inventar</t>
  </si>
  <si>
    <t>amortizacija</t>
  </si>
  <si>
    <t>ostali rashodi</t>
  </si>
  <si>
    <t>Rashodi za rad tijela Turističke zajednice</t>
  </si>
  <si>
    <t>ADMINISTRATIVNI RASHODI</t>
  </si>
  <si>
    <t>Rashodi za radnike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</si>
  <si>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</si>
  <si>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</si>
  <si>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</si>
  <si>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</si>
  <si>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</si>
  <si>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</si>
  <si>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</si>
  <si>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</si>
  <si>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</si>
  <si>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</si>
  <si>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</si>
  <si>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</si>
  <si>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</si>
  <si>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</si>
  <si>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</si>
  <si>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</si>
  <si>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</si>
  <si>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</si>
  <si>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</si>
  <si>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</si>
  <si>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</si>
  <si>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</si>
  <si>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</si>
  <si>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</si>
  <si>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</si>
  <si>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ostale manifestacije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</si>
  <si>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</si>
  <si>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</si>
  <si>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</si>
  <si>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</si>
  <si>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</si>
  <si>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</si>
  <si>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</si>
  <si>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</si>
  <si>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</si>
  <si>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</si>
  <si>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</si>
  <si>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</si>
  <si>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</si>
  <si>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</si>
  <si>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</si>
  <si>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</si>
  <si>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1.3.</t>
  </si>
  <si>
    <t>1.4.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</si>
  <si>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</si>
  <si>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</si>
  <si>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</si>
  <si>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</si>
  <si>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</si>
  <si>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</si>
  <si>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</si>
  <si>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</si>
  <si>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</si>
  <si>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2.4.</t>
  </si>
  <si>
    <t>2.5.</t>
  </si>
  <si>
    <t>računovodstvene usluge</t>
  </si>
  <si>
    <t>Redni broj</t>
  </si>
  <si>
    <t>3.1.</t>
  </si>
  <si>
    <t>3.2.</t>
  </si>
  <si>
    <t>4.</t>
  </si>
  <si>
    <t>5.</t>
  </si>
  <si>
    <t>6.</t>
  </si>
  <si>
    <t>prihod iz proračuna općine/grada/državnog/županijskog</t>
  </si>
  <si>
    <t>za programske aktivnosti</t>
  </si>
  <si>
    <t>za funkcioniranje turističkog ureda</t>
  </si>
  <si>
    <t>prihodi od drugih aktivnosti</t>
  </si>
  <si>
    <t>2.1.5.</t>
  </si>
  <si>
    <t>tečajevi i stručni ispiti</t>
  </si>
  <si>
    <t>2.2.4.</t>
  </si>
  <si>
    <t>2.2.5.</t>
  </si>
  <si>
    <t>ostale usluge</t>
  </si>
  <si>
    <t>komunalne usluge</t>
  </si>
  <si>
    <t>Opće oglašavanje (projekt Pointers)</t>
  </si>
  <si>
    <t xml:space="preserve">HR1024070001100078813 </t>
  </si>
  <si>
    <t>OTP BANKA</t>
  </si>
  <si>
    <t>plan 2019</t>
  </si>
  <si>
    <t>Plan 2019.</t>
  </si>
  <si>
    <t>doprinosi za Antoniju (HZZ)-</t>
  </si>
  <si>
    <t>stanje u blagajni +</t>
  </si>
  <si>
    <t>HZZO (potraživanja za bolovanja)+</t>
  </si>
  <si>
    <t>antonia hzzz</t>
  </si>
  <si>
    <t>isplaćeno bolovanje HZZO</t>
  </si>
  <si>
    <t>naknada za prijevoz - stručno osposobljavanje</t>
  </si>
  <si>
    <t>Boravišna pristojba</t>
  </si>
  <si>
    <t>brošure i ostali tiskani materijal</t>
  </si>
  <si>
    <t>sportske manifestacije</t>
  </si>
  <si>
    <t>službeni put</t>
  </si>
  <si>
    <t>kto 2431</t>
  </si>
  <si>
    <t>kto24110</t>
  </si>
  <si>
    <t>prijevoz</t>
  </si>
  <si>
    <t>kto 24110</t>
  </si>
  <si>
    <t>prijevoz hzzz</t>
  </si>
  <si>
    <t>kto2431</t>
  </si>
  <si>
    <t>kto 24110 umanjujem dugovnu stranu za ove iznose</t>
  </si>
  <si>
    <t>umanjujem doprinose iz plaće za doprinose hzzzz - kto 12910</t>
  </si>
  <si>
    <t>umanjujem kto 24110 dug str za iznos bolovanja na dug. Str. 12311</t>
  </si>
  <si>
    <t>za razdoblje od 01.01. do 30.09.2019.</t>
  </si>
  <si>
    <t>Ostvareno do 30.09.2019.</t>
  </si>
  <si>
    <t>Indeks ostvareno do 30.09./plan 2019</t>
  </si>
  <si>
    <t xml:space="preserve">Stanje na dan 30.09.2019. </t>
  </si>
  <si>
    <t>U Maslenici, 11.10.2019.</t>
  </si>
  <si>
    <t>Stanje na Ž-R na dan 30.09.2019.</t>
  </si>
  <si>
    <t>stanje blagajne na dan 30.09.2019.</t>
  </si>
  <si>
    <t>Rebalans</t>
  </si>
  <si>
    <t>Indeks rebalans/plan</t>
  </si>
  <si>
    <t>Naknade zaposlenima (prijevoz, nagrade, pomoći)</t>
  </si>
  <si>
    <t>Oglašavanje u prom.kamp. Javnog i privatnog sektora</t>
  </si>
  <si>
    <t>Proizvodnja multimedijalnih materijala</t>
  </si>
  <si>
    <t>Istraživanje tržišta</t>
  </si>
  <si>
    <t>Formiranje baze podataka</t>
  </si>
  <si>
    <t>Banka fotografija i priprema u izdavaštvu</t>
  </si>
  <si>
    <t>Suradnja s međunarodnim institucijama</t>
  </si>
  <si>
    <t>Jedinstveni turistički informacijski sustav (prijava i odjava gostiju, statistika i dr)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</si>
</sst>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[$-41A]d\.\ mmmm\ yyyy\.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9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59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X95" sqref="X95"/>
    </sheetView>
  </sheetViews>
  <sheetFormatPr defaultColWidth="9.140625" defaultRowHeight="12.75"/>
  <cols>
    <col min="1" max="1" width="2.8515625" style="0" customWidth="1"/>
    <col min="3" max="3" width="6.00390625" style="0" customWidth="1"/>
    <col min="4" max="4" width="12.140625" style="0" customWidth="1"/>
    <col min="8" max="8" width="0.13671875" style="0" customWidth="1"/>
    <col min="9" max="9" width="9.140625" style="0" hidden="1" customWidth="1"/>
    <col min="10" max="10" width="15.00390625" style="0" bestFit="1" customWidth="1"/>
    <col min="11" max="11" width="5.00390625" style="0" customWidth="1"/>
    <col min="12" max="12" width="13.8515625" style="0" customWidth="1"/>
    <col min="13" max="13" width="16.00390625" style="0" customWidth="1"/>
    <col min="14" max="14" width="9.57421875" style="0" bestFit="1" customWidth="1"/>
    <col min="21" max="21" width="9.57421875" style="0" bestFit="1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2</v>
      </c>
      <c r="C3" t="s">
        <v>104</v>
      </c>
      <c r="F3" t="s">
        <v>105</v>
      </c>
    </row>
    <row r="4" ht="12.75">
      <c r="A4" t="s">
        <v>3</v>
      </c>
    </row>
    <row r="6" ht="0.75" customHeight="1"/>
    <row r="7" ht="12.75" hidden="1"/>
    <row r="9" spans="4:7" ht="15.75">
      <c r="D9" s="2" t="s">
        <v>4</v>
      </c>
      <c r="E9" s="2"/>
      <c r="F9" s="2"/>
      <c r="G9" s="2"/>
    </row>
    <row r="10" spans="4:7" ht="15.75">
      <c r="D10" s="2" t="s">
        <v>127</v>
      </c>
      <c r="E10" s="2"/>
      <c r="F10" s="2"/>
      <c r="G10" s="2"/>
    </row>
    <row r="13" ht="12.75">
      <c r="C13" t="s">
        <v>5</v>
      </c>
    </row>
    <row r="14" spans="3:15" ht="63.75" customHeight="1">
      <c r="C14" s="10" t="s">
        <v>87</v>
      </c>
      <c r="D14" s="59" t="s">
        <v>22</v>
      </c>
      <c r="E14" s="63"/>
      <c r="F14" s="63"/>
      <c r="G14" s="63"/>
      <c r="H14" s="64"/>
      <c r="I14" s="3"/>
      <c r="J14" s="10" t="s">
        <v>128</v>
      </c>
      <c r="K14" s="3"/>
      <c r="L14" s="3" t="s">
        <v>106</v>
      </c>
      <c r="M14" s="11" t="s">
        <v>129</v>
      </c>
      <c r="N14" s="45" t="s">
        <v>134</v>
      </c>
      <c r="O14" s="46" t="s">
        <v>135</v>
      </c>
    </row>
    <row r="15" spans="3:15" ht="12.75">
      <c r="C15" s="41" t="s">
        <v>65</v>
      </c>
      <c r="D15" s="72" t="s">
        <v>6</v>
      </c>
      <c r="E15" s="66"/>
      <c r="F15" s="66"/>
      <c r="G15" s="66"/>
      <c r="H15" s="67"/>
      <c r="I15" s="3"/>
      <c r="J15" s="4">
        <v>25073.2</v>
      </c>
      <c r="K15" s="3"/>
      <c r="L15" s="4">
        <v>35000</v>
      </c>
      <c r="M15" s="12">
        <f>J15/L15*100</f>
        <v>71.63771428571428</v>
      </c>
      <c r="N15" s="4">
        <v>31000</v>
      </c>
      <c r="O15" s="3">
        <f>N15/L15*100</f>
        <v>88.57142857142857</v>
      </c>
    </row>
    <row r="16" spans="3:15" ht="12.75">
      <c r="C16" s="41" t="s">
        <v>68</v>
      </c>
      <c r="D16" s="72" t="s">
        <v>114</v>
      </c>
      <c r="E16" s="66"/>
      <c r="F16" s="66"/>
      <c r="G16" s="66"/>
      <c r="H16" s="67"/>
      <c r="I16" s="3"/>
      <c r="J16" s="4">
        <v>232678.64</v>
      </c>
      <c r="K16" s="3"/>
      <c r="L16" s="4">
        <v>400000</v>
      </c>
      <c r="M16" s="12">
        <f aca="true" t="shared" si="0" ref="M16:M22">J16/L16*100</f>
        <v>58.16966</v>
      </c>
      <c r="N16" s="4">
        <v>300000</v>
      </c>
      <c r="O16" s="3">
        <f aca="true" t="shared" si="1" ref="O16:O22">N16/L16*100</f>
        <v>75</v>
      </c>
    </row>
    <row r="17" spans="3:15" ht="12.75">
      <c r="C17" s="41" t="s">
        <v>72</v>
      </c>
      <c r="D17" s="76" t="s">
        <v>93</v>
      </c>
      <c r="E17" s="66"/>
      <c r="F17" s="66"/>
      <c r="G17" s="66"/>
      <c r="H17" s="67"/>
      <c r="I17" s="3"/>
      <c r="J17" s="4">
        <f>J18+J19</f>
        <v>15000</v>
      </c>
      <c r="K17" s="3"/>
      <c r="L17" s="4">
        <f>L18+L19</f>
        <v>150000</v>
      </c>
      <c r="M17" s="12">
        <f t="shared" si="0"/>
        <v>10</v>
      </c>
      <c r="N17" s="4">
        <v>105000</v>
      </c>
      <c r="O17" s="3">
        <f t="shared" si="1"/>
        <v>70</v>
      </c>
    </row>
    <row r="18" spans="3:15" ht="12.75">
      <c r="C18" s="41" t="s">
        <v>88</v>
      </c>
      <c r="D18" s="76" t="s">
        <v>94</v>
      </c>
      <c r="E18" s="66"/>
      <c r="F18" s="66"/>
      <c r="G18" s="66"/>
      <c r="H18" s="67"/>
      <c r="I18" s="3"/>
      <c r="J18" s="4">
        <v>0</v>
      </c>
      <c r="K18" s="3"/>
      <c r="L18" s="4">
        <v>50000</v>
      </c>
      <c r="M18" s="12">
        <f t="shared" si="0"/>
        <v>0</v>
      </c>
      <c r="N18" s="4">
        <v>35000</v>
      </c>
      <c r="O18" s="3">
        <f t="shared" si="1"/>
        <v>70</v>
      </c>
    </row>
    <row r="19" spans="3:15" ht="12.75">
      <c r="C19" s="41" t="s">
        <v>89</v>
      </c>
      <c r="D19" s="76" t="s">
        <v>95</v>
      </c>
      <c r="E19" s="66"/>
      <c r="F19" s="66"/>
      <c r="G19" s="66"/>
      <c r="H19" s="67"/>
      <c r="I19" s="3"/>
      <c r="J19" s="4">
        <v>15000</v>
      </c>
      <c r="K19" s="3"/>
      <c r="L19" s="4">
        <v>100000</v>
      </c>
      <c r="M19" s="12">
        <f t="shared" si="0"/>
        <v>15</v>
      </c>
      <c r="N19" s="4">
        <v>70000</v>
      </c>
      <c r="O19" s="3">
        <f t="shared" si="1"/>
        <v>70</v>
      </c>
    </row>
    <row r="20" spans="3:15" ht="12.75">
      <c r="C20" s="41" t="s">
        <v>90</v>
      </c>
      <c r="D20" s="76" t="s">
        <v>96</v>
      </c>
      <c r="E20" s="66"/>
      <c r="F20" s="66"/>
      <c r="G20" s="66"/>
      <c r="H20" s="67"/>
      <c r="I20" s="3"/>
      <c r="J20" s="4">
        <v>0</v>
      </c>
      <c r="K20" s="3"/>
      <c r="L20" s="4">
        <v>5000</v>
      </c>
      <c r="M20" s="12">
        <f t="shared" si="0"/>
        <v>0</v>
      </c>
      <c r="N20" s="4">
        <v>0</v>
      </c>
      <c r="O20" s="3">
        <f t="shared" si="1"/>
        <v>0</v>
      </c>
    </row>
    <row r="21" spans="3:15" ht="12.75">
      <c r="C21" s="41" t="s">
        <v>91</v>
      </c>
      <c r="D21" s="76" t="s">
        <v>21</v>
      </c>
      <c r="E21" s="66"/>
      <c r="F21" s="66"/>
      <c r="G21" s="66"/>
      <c r="H21" s="67"/>
      <c r="I21" s="3"/>
      <c r="J21" s="4">
        <v>13.63</v>
      </c>
      <c r="K21" s="3"/>
      <c r="L21" s="4">
        <v>100</v>
      </c>
      <c r="M21" s="12">
        <f t="shared" si="0"/>
        <v>13.63</v>
      </c>
      <c r="N21" s="4">
        <v>50</v>
      </c>
      <c r="O21" s="3">
        <f t="shared" si="1"/>
        <v>50</v>
      </c>
    </row>
    <row r="22" spans="3:15" ht="15.75" customHeight="1">
      <c r="C22" s="41" t="s">
        <v>92</v>
      </c>
      <c r="D22" s="77" t="s">
        <v>20</v>
      </c>
      <c r="E22" s="66"/>
      <c r="F22" s="66"/>
      <c r="G22" s="66"/>
      <c r="H22" s="67"/>
      <c r="I22" s="3"/>
      <c r="J22" s="7">
        <v>197724.43</v>
      </c>
      <c r="K22" s="3"/>
      <c r="L22" s="4">
        <v>200000</v>
      </c>
      <c r="M22" s="12">
        <f t="shared" si="0"/>
        <v>98.86221499999999</v>
      </c>
      <c r="N22" s="4">
        <v>197724.43</v>
      </c>
      <c r="O22" s="3">
        <f t="shared" si="1"/>
        <v>98.86221499999999</v>
      </c>
    </row>
    <row r="23" ht="22.5" customHeight="1" thickBot="1">
      <c r="N23" s="53"/>
    </row>
    <row r="24" spans="3:15" ht="13.5" thickBot="1">
      <c r="C24" s="18" t="s">
        <v>8</v>
      </c>
      <c r="D24" s="19"/>
      <c r="E24" s="19"/>
      <c r="F24" s="19"/>
      <c r="G24" s="19"/>
      <c r="H24" s="19"/>
      <c r="I24" s="19"/>
      <c r="J24" s="20">
        <f>J15+J16+J17+J20+J21+J22</f>
        <v>470489.9</v>
      </c>
      <c r="K24" s="21"/>
      <c r="L24" s="22">
        <f>L15+L16+L17+L20+L21+L22</f>
        <v>790100</v>
      </c>
      <c r="M24" s="48">
        <f>J24/L24*100</f>
        <v>59.54814580432857</v>
      </c>
      <c r="N24" s="22">
        <f>SUM(N15+N16+N17+N21+N22)</f>
        <v>633774.4299999999</v>
      </c>
      <c r="O24" s="47">
        <f>N24/L24*100</f>
        <v>80.21445766358688</v>
      </c>
    </row>
    <row r="25" ht="84.75" customHeight="1"/>
    <row r="26" ht="1.5" customHeight="1"/>
    <row r="27" ht="28.5" customHeight="1">
      <c r="C27" t="s">
        <v>7</v>
      </c>
    </row>
    <row r="28" spans="2:15" ht="42" customHeight="1">
      <c r="B28" s="9" t="s">
        <v>57</v>
      </c>
      <c r="C28" s="34" t="s">
        <v>23</v>
      </c>
      <c r="D28" s="59" t="s">
        <v>24</v>
      </c>
      <c r="E28" s="63"/>
      <c r="F28" s="63"/>
      <c r="G28" s="63"/>
      <c r="H28" s="64"/>
      <c r="I28" s="3"/>
      <c r="J28" s="13" t="s">
        <v>128</v>
      </c>
      <c r="K28" s="3"/>
      <c r="L28" s="14" t="s">
        <v>107</v>
      </c>
      <c r="M28" s="49" t="s">
        <v>129</v>
      </c>
      <c r="N28" s="3" t="s">
        <v>134</v>
      </c>
      <c r="O28" s="11" t="s">
        <v>135</v>
      </c>
    </row>
    <row r="29" spans="2:15" ht="20.25" customHeight="1">
      <c r="B29" s="9" t="s">
        <v>58</v>
      </c>
      <c r="C29" s="59" t="s">
        <v>29</v>
      </c>
      <c r="D29" s="66"/>
      <c r="E29" s="66"/>
      <c r="F29" s="66"/>
      <c r="G29" s="66"/>
      <c r="H29" s="67"/>
      <c r="I29" s="3"/>
      <c r="J29" s="33">
        <f>J30+J36</f>
        <v>152910.25</v>
      </c>
      <c r="K29" s="4"/>
      <c r="L29" s="33">
        <f>L30+L36+L55</f>
        <v>263895.46</v>
      </c>
      <c r="M29" s="12">
        <f aca="true" t="shared" si="2" ref="M29:M84">J29/L29*100</f>
        <v>57.943493988111804</v>
      </c>
      <c r="N29" s="4">
        <f>SUM(N30+N36+N55)</f>
        <v>209150.80000000002</v>
      </c>
      <c r="O29" s="3">
        <f>N29/L29*100</f>
        <v>79.25517172595542</v>
      </c>
    </row>
    <row r="30" spans="2:15" ht="20.25" customHeight="1">
      <c r="B30" s="9" t="s">
        <v>65</v>
      </c>
      <c r="C30" s="70" t="s">
        <v>30</v>
      </c>
      <c r="D30" s="70"/>
      <c r="E30" s="70"/>
      <c r="F30" s="70"/>
      <c r="G30" s="70"/>
      <c r="H30" s="71"/>
      <c r="I30" s="3"/>
      <c r="J30" s="40">
        <f>J31+J32+J33+J34+J35</f>
        <v>131116.93</v>
      </c>
      <c r="K30" s="4"/>
      <c r="L30" s="40">
        <f>L31+L32+L33+L34+L35</f>
        <v>226295.46000000002</v>
      </c>
      <c r="M30" s="12">
        <f t="shared" si="2"/>
        <v>57.94059235655897</v>
      </c>
      <c r="N30" s="4">
        <f>SUM(N31:N35)</f>
        <v>179875.80000000002</v>
      </c>
      <c r="O30" s="3">
        <f aca="true" t="shared" si="3" ref="O30:O84">N30/L30*100</f>
        <v>79.48714481501308</v>
      </c>
    </row>
    <row r="31" spans="2:15" ht="12.75">
      <c r="B31" s="39" t="s">
        <v>66</v>
      </c>
      <c r="C31" s="7">
        <v>4111</v>
      </c>
      <c r="D31" s="72" t="s">
        <v>9</v>
      </c>
      <c r="E31" s="66"/>
      <c r="F31" s="66"/>
      <c r="G31" s="66"/>
      <c r="H31" s="67"/>
      <c r="I31" s="3"/>
      <c r="J31" s="4">
        <v>86108.25</v>
      </c>
      <c r="K31" s="4"/>
      <c r="L31" s="4">
        <v>146298.1</v>
      </c>
      <c r="M31" s="12">
        <f t="shared" si="2"/>
        <v>58.85807812951774</v>
      </c>
      <c r="N31" s="4">
        <v>116317.29</v>
      </c>
      <c r="O31" s="3">
        <f t="shared" si="3"/>
        <v>79.50704076129492</v>
      </c>
    </row>
    <row r="32" spans="2:15" ht="12.75">
      <c r="B32" s="39" t="s">
        <v>67</v>
      </c>
      <c r="C32" s="7">
        <v>4112</v>
      </c>
      <c r="D32" s="72" t="s">
        <v>10</v>
      </c>
      <c r="E32" s="66"/>
      <c r="F32" s="66"/>
      <c r="G32" s="66"/>
      <c r="H32" s="67"/>
      <c r="I32" s="3"/>
      <c r="J32" s="4">
        <v>28432.81</v>
      </c>
      <c r="K32" s="4"/>
      <c r="L32" s="4">
        <v>50034.36</v>
      </c>
      <c r="M32" s="12">
        <f t="shared" si="2"/>
        <v>56.82656878193306</v>
      </c>
      <c r="N32" s="4">
        <v>38410.14</v>
      </c>
      <c r="O32" s="3">
        <f t="shared" si="3"/>
        <v>76.76752535657496</v>
      </c>
    </row>
    <row r="33" spans="2:15" ht="12.75">
      <c r="B33" s="39" t="s">
        <v>73</v>
      </c>
      <c r="C33" s="7">
        <v>413</v>
      </c>
      <c r="D33" s="72" t="s">
        <v>11</v>
      </c>
      <c r="E33" s="66"/>
      <c r="F33" s="66"/>
      <c r="G33" s="66"/>
      <c r="H33" s="67"/>
      <c r="I33" s="3"/>
      <c r="J33" s="4">
        <v>5554.23</v>
      </c>
      <c r="K33" s="4"/>
      <c r="L33" s="4">
        <v>16276</v>
      </c>
      <c r="M33" s="12">
        <f t="shared" si="2"/>
        <v>34.12527648070779</v>
      </c>
      <c r="N33" s="4">
        <v>8262.73</v>
      </c>
      <c r="O33" s="3">
        <f t="shared" si="3"/>
        <v>50.766343081838286</v>
      </c>
    </row>
    <row r="34" spans="2:15" ht="12.75">
      <c r="B34" s="39" t="s">
        <v>74</v>
      </c>
      <c r="C34" s="7">
        <v>42121</v>
      </c>
      <c r="D34" s="72" t="s">
        <v>136</v>
      </c>
      <c r="E34" s="66"/>
      <c r="F34" s="66"/>
      <c r="G34" s="66"/>
      <c r="H34" s="67"/>
      <c r="I34" s="3"/>
      <c r="J34" s="4">
        <v>8296</v>
      </c>
      <c r="K34" s="4"/>
      <c r="L34" s="4">
        <v>11616</v>
      </c>
      <c r="M34" s="12">
        <f t="shared" si="2"/>
        <v>71.41873278236915</v>
      </c>
      <c r="N34" s="4">
        <v>14160</v>
      </c>
      <c r="O34" s="3">
        <f t="shared" si="3"/>
        <v>121.900826446281</v>
      </c>
    </row>
    <row r="35" spans="2:15" ht="14.25" customHeight="1">
      <c r="B35" s="39"/>
      <c r="C35" s="59" t="s">
        <v>113</v>
      </c>
      <c r="D35" s="60"/>
      <c r="E35" s="60"/>
      <c r="F35" s="60"/>
      <c r="G35" s="60"/>
      <c r="H35" s="61"/>
      <c r="I35" s="3"/>
      <c r="J35" s="4">
        <v>2725.64</v>
      </c>
      <c r="K35" s="4"/>
      <c r="L35" s="4">
        <v>2071</v>
      </c>
      <c r="M35" s="12">
        <f t="shared" si="2"/>
        <v>131.60985031385803</v>
      </c>
      <c r="N35" s="4">
        <v>2725.64</v>
      </c>
      <c r="O35" s="3">
        <f t="shared" si="3"/>
        <v>131.60985031385803</v>
      </c>
    </row>
    <row r="36" spans="2:15" ht="12.75">
      <c r="B36" s="9" t="s">
        <v>68</v>
      </c>
      <c r="C36" s="68" t="s">
        <v>31</v>
      </c>
      <c r="D36" s="68"/>
      <c r="E36" s="68"/>
      <c r="F36" s="68"/>
      <c r="G36" s="68"/>
      <c r="H36" s="69"/>
      <c r="I36" s="3"/>
      <c r="J36" s="4">
        <f>J37+J43+J49+J52+J54</f>
        <v>21793.32</v>
      </c>
      <c r="K36" s="4"/>
      <c r="L36" s="4">
        <f>L37+L43+L49+L52+L54</f>
        <v>37600</v>
      </c>
      <c r="M36" s="32">
        <f t="shared" si="2"/>
        <v>57.960957446808514</v>
      </c>
      <c r="N36" s="4">
        <f>SUM(N37+N43+N49)</f>
        <v>29275</v>
      </c>
      <c r="O36" s="3">
        <f t="shared" si="3"/>
        <v>77.8590425531915</v>
      </c>
    </row>
    <row r="37" spans="2:15" s="28" customFormat="1" ht="12.75">
      <c r="B37" s="30" t="s">
        <v>69</v>
      </c>
      <c r="C37" s="29"/>
      <c r="D37" s="82" t="s">
        <v>32</v>
      </c>
      <c r="E37" s="68"/>
      <c r="F37" s="68"/>
      <c r="G37" s="68"/>
      <c r="H37" s="69"/>
      <c r="I37" s="30"/>
      <c r="J37" s="31">
        <f>J38+J39+J40+J41+J42</f>
        <v>8512.05</v>
      </c>
      <c r="K37" s="31"/>
      <c r="L37" s="31">
        <v>16000</v>
      </c>
      <c r="M37" s="32">
        <f t="shared" si="2"/>
        <v>53.20031249999999</v>
      </c>
      <c r="N37" s="31">
        <f>SUM(N38:N42)</f>
        <v>10718</v>
      </c>
      <c r="O37" s="30">
        <f t="shared" si="3"/>
        <v>66.9875</v>
      </c>
    </row>
    <row r="38" spans="2:15" ht="12.75">
      <c r="B38" s="9" t="s">
        <v>75</v>
      </c>
      <c r="C38" s="35">
        <v>4211</v>
      </c>
      <c r="D38" s="68" t="s">
        <v>33</v>
      </c>
      <c r="E38" s="68"/>
      <c r="F38" s="68"/>
      <c r="G38" s="68"/>
      <c r="H38" s="69"/>
      <c r="I38" s="3"/>
      <c r="J38" s="4">
        <v>2416</v>
      </c>
      <c r="K38" s="4"/>
      <c r="L38" s="4">
        <v>4000</v>
      </c>
      <c r="M38" s="12">
        <f t="shared" si="2"/>
        <v>60.4</v>
      </c>
      <c r="N38" s="4">
        <v>3300</v>
      </c>
      <c r="O38" s="3">
        <f t="shared" si="3"/>
        <v>82.5</v>
      </c>
    </row>
    <row r="39" spans="2:15" ht="12.75">
      <c r="B39" s="9" t="s">
        <v>76</v>
      </c>
      <c r="C39" s="7">
        <v>42630</v>
      </c>
      <c r="D39" s="72" t="s">
        <v>34</v>
      </c>
      <c r="E39" s="66"/>
      <c r="F39" s="66"/>
      <c r="G39" s="66"/>
      <c r="H39" s="67"/>
      <c r="I39" s="3"/>
      <c r="J39" s="4">
        <v>3051.82</v>
      </c>
      <c r="K39" s="4"/>
      <c r="L39" s="4">
        <v>3000</v>
      </c>
      <c r="M39" s="12">
        <f t="shared" si="2"/>
        <v>101.72733333333335</v>
      </c>
      <c r="N39" s="4">
        <v>4000</v>
      </c>
      <c r="O39" s="3">
        <f t="shared" si="3"/>
        <v>133.33333333333331</v>
      </c>
    </row>
    <row r="40" spans="2:15" ht="12.75">
      <c r="B40" s="9" t="s">
        <v>77</v>
      </c>
      <c r="C40" s="7">
        <v>42611</v>
      </c>
      <c r="D40" s="72" t="s">
        <v>19</v>
      </c>
      <c r="E40" s="66"/>
      <c r="F40" s="66"/>
      <c r="G40" s="66"/>
      <c r="H40" s="67"/>
      <c r="I40" s="3"/>
      <c r="J40" s="4">
        <v>2226.23</v>
      </c>
      <c r="K40" s="4"/>
      <c r="L40" s="4">
        <v>4000</v>
      </c>
      <c r="M40" s="12">
        <f t="shared" si="2"/>
        <v>55.655750000000005</v>
      </c>
      <c r="N40" s="4">
        <v>2600</v>
      </c>
      <c r="O40" s="3">
        <f t="shared" si="3"/>
        <v>65</v>
      </c>
    </row>
    <row r="41" spans="2:15" ht="12.75">
      <c r="B41" s="9" t="s">
        <v>78</v>
      </c>
      <c r="C41" s="7"/>
      <c r="D41" s="76" t="s">
        <v>98</v>
      </c>
      <c r="E41" s="66"/>
      <c r="F41" s="66"/>
      <c r="G41" s="66"/>
      <c r="H41" s="67"/>
      <c r="I41" s="3"/>
      <c r="J41" s="4">
        <v>0</v>
      </c>
      <c r="K41" s="4"/>
      <c r="L41" s="4">
        <v>0</v>
      </c>
      <c r="M41" s="12" t="e">
        <f t="shared" si="2"/>
        <v>#DIV/0!</v>
      </c>
      <c r="N41" s="4">
        <v>0</v>
      </c>
      <c r="O41" s="3" t="e">
        <f t="shared" si="3"/>
        <v>#DIV/0!</v>
      </c>
    </row>
    <row r="42" spans="2:15" ht="12.75">
      <c r="B42" s="9" t="s">
        <v>97</v>
      </c>
      <c r="C42" s="7"/>
      <c r="D42" s="72" t="s">
        <v>25</v>
      </c>
      <c r="E42" s="66"/>
      <c r="F42" s="66"/>
      <c r="G42" s="66"/>
      <c r="H42" s="67"/>
      <c r="I42" s="3"/>
      <c r="J42" s="4">
        <v>818</v>
      </c>
      <c r="K42" s="4"/>
      <c r="L42" s="4">
        <v>5000</v>
      </c>
      <c r="M42" s="12">
        <f t="shared" si="2"/>
        <v>16.36</v>
      </c>
      <c r="N42" s="4">
        <v>818</v>
      </c>
      <c r="O42" s="3">
        <f t="shared" si="3"/>
        <v>16.36</v>
      </c>
    </row>
    <row r="43" spans="2:15" s="28" customFormat="1" ht="12.75">
      <c r="B43" s="30" t="s">
        <v>70</v>
      </c>
      <c r="C43" s="36"/>
      <c r="D43" s="65" t="s">
        <v>35</v>
      </c>
      <c r="E43" s="66"/>
      <c r="F43" s="66"/>
      <c r="G43" s="66"/>
      <c r="H43" s="67"/>
      <c r="I43" s="30"/>
      <c r="J43" s="31">
        <f>J44+J45+J46+J47+J48</f>
        <v>10969.34</v>
      </c>
      <c r="K43" s="31"/>
      <c r="L43" s="31">
        <v>16600</v>
      </c>
      <c r="M43" s="32">
        <f t="shared" si="2"/>
        <v>66.08036144578313</v>
      </c>
      <c r="N43" s="31">
        <f>SUM(N44:N48)</f>
        <v>14957</v>
      </c>
      <c r="O43" s="30">
        <f t="shared" si="3"/>
        <v>90.10240963855422</v>
      </c>
    </row>
    <row r="44" spans="2:15" ht="12.75">
      <c r="B44" s="9" t="s">
        <v>79</v>
      </c>
      <c r="C44" s="7">
        <v>4251</v>
      </c>
      <c r="D44" s="72" t="s">
        <v>36</v>
      </c>
      <c r="E44" s="66"/>
      <c r="F44" s="66"/>
      <c r="G44" s="66"/>
      <c r="H44" s="67"/>
      <c r="I44" s="3"/>
      <c r="J44" s="4">
        <v>3420.93</v>
      </c>
      <c r="K44" s="4"/>
      <c r="L44" s="4">
        <v>5000</v>
      </c>
      <c r="M44" s="12">
        <f t="shared" si="2"/>
        <v>68.4186</v>
      </c>
      <c r="N44" s="4">
        <v>4700</v>
      </c>
      <c r="O44" s="3">
        <f t="shared" si="3"/>
        <v>94</v>
      </c>
    </row>
    <row r="45" spans="2:15" ht="12.75">
      <c r="B45" s="9" t="s">
        <v>80</v>
      </c>
      <c r="C45" s="7"/>
      <c r="D45" s="76" t="s">
        <v>102</v>
      </c>
      <c r="E45" s="66"/>
      <c r="F45" s="66"/>
      <c r="G45" s="66"/>
      <c r="H45" s="67"/>
      <c r="I45" s="3"/>
      <c r="J45" s="4">
        <v>443.6</v>
      </c>
      <c r="K45" s="4"/>
      <c r="L45" s="4">
        <v>1500</v>
      </c>
      <c r="M45" s="12">
        <f t="shared" si="2"/>
        <v>29.573333333333334</v>
      </c>
      <c r="N45" s="4">
        <v>810</v>
      </c>
      <c r="O45" s="3">
        <f t="shared" si="3"/>
        <v>54</v>
      </c>
    </row>
    <row r="46" spans="2:15" ht="12.75">
      <c r="B46" s="9" t="s">
        <v>81</v>
      </c>
      <c r="C46" s="7">
        <v>42540</v>
      </c>
      <c r="D46" s="72" t="s">
        <v>12</v>
      </c>
      <c r="E46" s="66"/>
      <c r="F46" s="66"/>
      <c r="G46" s="66"/>
      <c r="H46" s="67"/>
      <c r="I46" s="3"/>
      <c r="J46" s="4">
        <v>804.81</v>
      </c>
      <c r="K46" s="4"/>
      <c r="L46" s="4">
        <v>1500</v>
      </c>
      <c r="M46" s="12">
        <f t="shared" si="2"/>
        <v>53.654</v>
      </c>
      <c r="N46" s="4">
        <v>1047</v>
      </c>
      <c r="O46" s="3">
        <f t="shared" si="3"/>
        <v>69.8</v>
      </c>
    </row>
    <row r="47" spans="2:15" ht="12.75">
      <c r="B47" s="9" t="s">
        <v>99</v>
      </c>
      <c r="C47" s="7">
        <v>42594</v>
      </c>
      <c r="D47" s="72" t="s">
        <v>86</v>
      </c>
      <c r="E47" s="66"/>
      <c r="F47" s="66"/>
      <c r="G47" s="66"/>
      <c r="H47" s="67"/>
      <c r="I47" s="3"/>
      <c r="J47" s="4">
        <v>6300</v>
      </c>
      <c r="K47" s="4"/>
      <c r="L47" s="4">
        <v>8400</v>
      </c>
      <c r="M47" s="12">
        <f t="shared" si="2"/>
        <v>75</v>
      </c>
      <c r="N47" s="4">
        <v>8400</v>
      </c>
      <c r="O47" s="3">
        <f t="shared" si="3"/>
        <v>100</v>
      </c>
    </row>
    <row r="48" spans="2:15" ht="12.75">
      <c r="B48" s="9" t="s">
        <v>100</v>
      </c>
      <c r="C48" s="7"/>
      <c r="D48" s="76" t="s">
        <v>101</v>
      </c>
      <c r="E48" s="66"/>
      <c r="F48" s="66"/>
      <c r="G48" s="66"/>
      <c r="H48" s="67"/>
      <c r="I48" s="3"/>
      <c r="J48" s="4">
        <v>0</v>
      </c>
      <c r="K48" s="4"/>
      <c r="L48" s="4">
        <v>200</v>
      </c>
      <c r="M48" s="12">
        <f t="shared" si="2"/>
        <v>0</v>
      </c>
      <c r="N48" s="4">
        <v>0</v>
      </c>
      <c r="O48" s="3">
        <f t="shared" si="3"/>
        <v>0</v>
      </c>
    </row>
    <row r="49" spans="2:15" s="28" customFormat="1" ht="12.75">
      <c r="B49" s="30" t="s">
        <v>71</v>
      </c>
      <c r="C49" s="36"/>
      <c r="D49" s="65" t="s">
        <v>37</v>
      </c>
      <c r="E49" s="66"/>
      <c r="F49" s="66"/>
      <c r="G49" s="66"/>
      <c r="H49" s="67"/>
      <c r="I49" s="30"/>
      <c r="J49" s="31">
        <f>J50+J51</f>
        <v>2311.93</v>
      </c>
      <c r="K49" s="31"/>
      <c r="L49" s="31">
        <v>5000</v>
      </c>
      <c r="M49" s="32">
        <f t="shared" si="2"/>
        <v>46.2386</v>
      </c>
      <c r="N49" s="31">
        <f>SUM(N50:N54)</f>
        <v>3600</v>
      </c>
      <c r="O49" s="30">
        <f t="shared" si="3"/>
        <v>72</v>
      </c>
    </row>
    <row r="50" spans="2:15" ht="12.75">
      <c r="B50" s="9" t="s">
        <v>82</v>
      </c>
      <c r="C50" s="7">
        <v>4292</v>
      </c>
      <c r="D50" s="72" t="s">
        <v>13</v>
      </c>
      <c r="E50" s="66"/>
      <c r="F50" s="66"/>
      <c r="G50" s="66"/>
      <c r="H50" s="67"/>
      <c r="I50" s="3"/>
      <c r="J50" s="4">
        <v>41.94</v>
      </c>
      <c r="K50" s="4"/>
      <c r="L50" s="4">
        <v>2000</v>
      </c>
      <c r="M50" s="12">
        <f t="shared" si="2"/>
        <v>2.097</v>
      </c>
      <c r="N50" s="4">
        <v>500</v>
      </c>
      <c r="O50" s="3">
        <f t="shared" si="3"/>
        <v>25</v>
      </c>
    </row>
    <row r="51" spans="2:15" ht="12.75">
      <c r="B51" s="9" t="s">
        <v>83</v>
      </c>
      <c r="C51" s="7">
        <v>4431</v>
      </c>
      <c r="D51" s="76" t="s">
        <v>38</v>
      </c>
      <c r="E51" s="66"/>
      <c r="F51" s="66"/>
      <c r="G51" s="66"/>
      <c r="H51" s="67"/>
      <c r="I51" s="3"/>
      <c r="J51" s="4">
        <v>2269.99</v>
      </c>
      <c r="K51" s="4"/>
      <c r="L51" s="4">
        <v>3000</v>
      </c>
      <c r="M51" s="12">
        <f t="shared" si="2"/>
        <v>75.66633333333333</v>
      </c>
      <c r="N51" s="4">
        <v>3100</v>
      </c>
      <c r="O51" s="3">
        <f t="shared" si="3"/>
        <v>103.33333333333334</v>
      </c>
    </row>
    <row r="52" spans="2:21" ht="12.75" customHeight="1">
      <c r="B52" s="9" t="s">
        <v>84</v>
      </c>
      <c r="C52" s="7"/>
      <c r="D52" s="65" t="s">
        <v>26</v>
      </c>
      <c r="E52" s="66"/>
      <c r="F52" s="66"/>
      <c r="G52" s="66"/>
      <c r="H52" s="67"/>
      <c r="I52" s="3"/>
      <c r="J52" s="4"/>
      <c r="K52" s="4"/>
      <c r="L52" s="4">
        <v>0</v>
      </c>
      <c r="M52" s="12" t="e">
        <f t="shared" si="2"/>
        <v>#DIV/0!</v>
      </c>
      <c r="N52" s="4">
        <v>0</v>
      </c>
      <c r="O52" s="3" t="e">
        <f t="shared" si="3"/>
        <v>#DIV/0!</v>
      </c>
      <c r="U52" s="53"/>
    </row>
    <row r="53" spans="2:15" ht="12.75" hidden="1">
      <c r="B53" s="3"/>
      <c r="C53" s="7"/>
      <c r="D53" s="3"/>
      <c r="E53" s="3"/>
      <c r="F53" s="3"/>
      <c r="G53" s="3"/>
      <c r="H53" s="3"/>
      <c r="I53" s="3"/>
      <c r="J53" s="4"/>
      <c r="K53" s="4"/>
      <c r="L53" s="4"/>
      <c r="M53" s="12" t="e">
        <f t="shared" si="2"/>
        <v>#DIV/0!</v>
      </c>
      <c r="N53" s="4"/>
      <c r="O53" s="3" t="e">
        <f t="shared" si="3"/>
        <v>#DIV/0!</v>
      </c>
    </row>
    <row r="54" spans="2:15" ht="12.75" customHeight="1">
      <c r="B54" s="9" t="s">
        <v>85</v>
      </c>
      <c r="C54" s="7"/>
      <c r="D54" s="65" t="s">
        <v>27</v>
      </c>
      <c r="E54" s="66"/>
      <c r="F54" s="66"/>
      <c r="G54" s="66"/>
      <c r="H54" s="67"/>
      <c r="I54" s="3"/>
      <c r="J54" s="4"/>
      <c r="K54" s="4"/>
      <c r="L54" s="4">
        <v>0</v>
      </c>
      <c r="M54" s="12" t="e">
        <f t="shared" si="2"/>
        <v>#DIV/0!</v>
      </c>
      <c r="N54" s="4">
        <v>0</v>
      </c>
      <c r="O54" s="3" t="e">
        <f t="shared" si="3"/>
        <v>#DIV/0!</v>
      </c>
    </row>
    <row r="55" spans="2:15" ht="12.75" customHeight="1">
      <c r="B55" s="9" t="s">
        <v>72</v>
      </c>
      <c r="C55" s="76" t="s">
        <v>28</v>
      </c>
      <c r="D55" s="66"/>
      <c r="E55" s="66"/>
      <c r="F55" s="66"/>
      <c r="G55" s="66"/>
      <c r="H55" s="67"/>
      <c r="I55" s="3"/>
      <c r="J55" s="4"/>
      <c r="K55" s="4"/>
      <c r="L55" s="4">
        <v>0</v>
      </c>
      <c r="M55" s="12" t="e">
        <f t="shared" si="2"/>
        <v>#DIV/0!</v>
      </c>
      <c r="N55" s="4">
        <v>0</v>
      </c>
      <c r="O55" s="3" t="e">
        <f t="shared" si="3"/>
        <v>#DIV/0!</v>
      </c>
    </row>
    <row r="56" spans="2:15" ht="12.75" customHeight="1">
      <c r="B56" s="9" t="s">
        <v>59</v>
      </c>
      <c r="C56" s="7"/>
      <c r="D56" s="76" t="s">
        <v>39</v>
      </c>
      <c r="E56" s="66"/>
      <c r="F56" s="66"/>
      <c r="G56" s="66"/>
      <c r="H56" s="67"/>
      <c r="I56" s="3"/>
      <c r="J56" s="4">
        <f>J57+J59</f>
        <v>13000</v>
      </c>
      <c r="K56" s="4"/>
      <c r="L56" s="4">
        <f>L57+L59</f>
        <v>35000</v>
      </c>
      <c r="M56" s="12">
        <f t="shared" si="2"/>
        <v>37.142857142857146</v>
      </c>
      <c r="N56" s="4">
        <v>13000</v>
      </c>
      <c r="O56" s="3">
        <f t="shared" si="3"/>
        <v>37.142857142857146</v>
      </c>
    </row>
    <row r="57" spans="2:15" s="1" customFormat="1" ht="12.75" customHeight="1">
      <c r="B57" s="15" t="s">
        <v>65</v>
      </c>
      <c r="C57" s="37"/>
      <c r="D57" s="15" t="s">
        <v>55</v>
      </c>
      <c r="E57" s="15"/>
      <c r="F57" s="15"/>
      <c r="G57" s="15"/>
      <c r="H57" s="15"/>
      <c r="I57" s="15"/>
      <c r="J57" s="16">
        <v>0</v>
      </c>
      <c r="K57" s="16"/>
      <c r="L57" s="16">
        <v>5000</v>
      </c>
      <c r="M57" s="12">
        <f t="shared" si="2"/>
        <v>0</v>
      </c>
      <c r="N57" s="16">
        <v>0</v>
      </c>
      <c r="O57" s="15">
        <f t="shared" si="3"/>
        <v>0</v>
      </c>
    </row>
    <row r="58" spans="2:15" ht="12.75" customHeight="1">
      <c r="B58" s="9" t="s">
        <v>66</v>
      </c>
      <c r="C58" s="7"/>
      <c r="D58" s="76" t="s">
        <v>54</v>
      </c>
      <c r="E58" s="66"/>
      <c r="F58" s="66"/>
      <c r="G58" s="66"/>
      <c r="H58" s="67"/>
      <c r="I58" s="3"/>
      <c r="J58" s="4">
        <v>0</v>
      </c>
      <c r="K58" s="4"/>
      <c r="L58" s="4">
        <v>0</v>
      </c>
      <c r="M58" s="12" t="e">
        <f t="shared" si="2"/>
        <v>#DIV/0!</v>
      </c>
      <c r="N58" s="4">
        <v>0</v>
      </c>
      <c r="O58" s="3" t="e">
        <f t="shared" si="3"/>
        <v>#DIV/0!</v>
      </c>
    </row>
    <row r="59" spans="2:15" s="1" customFormat="1" ht="12.75" customHeight="1">
      <c r="B59" s="15" t="s">
        <v>68</v>
      </c>
      <c r="C59" s="37"/>
      <c r="D59" s="81" t="s">
        <v>53</v>
      </c>
      <c r="E59" s="66"/>
      <c r="F59" s="66"/>
      <c r="G59" s="66"/>
      <c r="H59" s="67"/>
      <c r="I59" s="15"/>
      <c r="J59" s="16">
        <f>J60+J61+J62+J63</f>
        <v>13000</v>
      </c>
      <c r="K59" s="16"/>
      <c r="L59" s="16">
        <f>L60+L61+L62+L63</f>
        <v>30000</v>
      </c>
      <c r="M59" s="12">
        <f t="shared" si="2"/>
        <v>43.333333333333336</v>
      </c>
      <c r="N59" s="16">
        <v>13000</v>
      </c>
      <c r="O59" s="15">
        <f t="shared" si="3"/>
        <v>43.333333333333336</v>
      </c>
    </row>
    <row r="60" spans="2:22" ht="12.75" customHeight="1">
      <c r="B60" s="9" t="s">
        <v>69</v>
      </c>
      <c r="C60" s="7"/>
      <c r="D60" s="76" t="s">
        <v>52</v>
      </c>
      <c r="E60" s="66"/>
      <c r="F60" s="66"/>
      <c r="G60" s="66"/>
      <c r="H60" s="67"/>
      <c r="I60" s="3"/>
      <c r="J60" s="4">
        <v>5000</v>
      </c>
      <c r="K60" s="4"/>
      <c r="L60" s="4">
        <v>15000</v>
      </c>
      <c r="M60" s="12">
        <f t="shared" si="2"/>
        <v>33.33333333333333</v>
      </c>
      <c r="N60" s="4">
        <v>5000</v>
      </c>
      <c r="O60" s="3">
        <f t="shared" si="3"/>
        <v>33.33333333333333</v>
      </c>
      <c r="V60" s="53"/>
    </row>
    <row r="61" spans="2:15" ht="12.75" customHeight="1">
      <c r="B61" s="9"/>
      <c r="C61" s="7"/>
      <c r="D61" s="83" t="s">
        <v>116</v>
      </c>
      <c r="E61" s="70"/>
      <c r="F61" s="70"/>
      <c r="G61" s="70"/>
      <c r="H61" s="71"/>
      <c r="I61" s="3"/>
      <c r="J61" s="4">
        <v>1000</v>
      </c>
      <c r="K61" s="4"/>
      <c r="L61" s="4">
        <v>5000</v>
      </c>
      <c r="M61" s="12">
        <f t="shared" si="2"/>
        <v>20</v>
      </c>
      <c r="N61" s="4">
        <v>1000</v>
      </c>
      <c r="O61" s="3">
        <f t="shared" si="3"/>
        <v>20</v>
      </c>
    </row>
    <row r="62" spans="2:15" ht="12.75" customHeight="1">
      <c r="B62" s="9" t="s">
        <v>70</v>
      </c>
      <c r="C62" s="7"/>
      <c r="D62" s="76" t="s">
        <v>56</v>
      </c>
      <c r="E62" s="66"/>
      <c r="F62" s="66"/>
      <c r="G62" s="66"/>
      <c r="H62" s="67"/>
      <c r="I62" s="3"/>
      <c r="J62" s="4"/>
      <c r="K62" s="4"/>
      <c r="L62" s="4">
        <v>0</v>
      </c>
      <c r="M62" s="12" t="e">
        <f t="shared" si="2"/>
        <v>#DIV/0!</v>
      </c>
      <c r="N62" s="4">
        <v>0</v>
      </c>
      <c r="O62" s="3" t="e">
        <f t="shared" si="3"/>
        <v>#DIV/0!</v>
      </c>
    </row>
    <row r="63" spans="2:15" ht="12.75" customHeight="1">
      <c r="B63" s="9" t="s">
        <v>71</v>
      </c>
      <c r="C63" s="7"/>
      <c r="D63" s="76" t="s">
        <v>51</v>
      </c>
      <c r="E63" s="66"/>
      <c r="F63" s="66"/>
      <c r="G63" s="66"/>
      <c r="H63" s="67"/>
      <c r="I63" s="3"/>
      <c r="J63" s="4">
        <v>7000</v>
      </c>
      <c r="K63" s="4"/>
      <c r="L63" s="4">
        <v>10000</v>
      </c>
      <c r="M63" s="12">
        <f t="shared" si="2"/>
        <v>70</v>
      </c>
      <c r="N63" s="4">
        <v>7000</v>
      </c>
      <c r="O63" s="3">
        <f t="shared" si="3"/>
        <v>70</v>
      </c>
    </row>
    <row r="64" spans="2:15" ht="12.75" customHeight="1">
      <c r="B64" s="9" t="s">
        <v>60</v>
      </c>
      <c r="C64" s="7"/>
      <c r="D64" s="76" t="s">
        <v>50</v>
      </c>
      <c r="E64" s="66"/>
      <c r="F64" s="66"/>
      <c r="G64" s="66"/>
      <c r="H64" s="67"/>
      <c r="I64" s="3"/>
      <c r="J64" s="4">
        <f>J65+J68</f>
        <v>15782.5</v>
      </c>
      <c r="K64" s="4"/>
      <c r="L64" s="4">
        <f>L65+L68</f>
        <v>34750</v>
      </c>
      <c r="M64" s="12">
        <f t="shared" si="2"/>
        <v>45.41726618705036</v>
      </c>
      <c r="N64" s="4">
        <f>SUM(N65+N68)</f>
        <v>20812.5</v>
      </c>
      <c r="O64" s="3">
        <f t="shared" si="3"/>
        <v>59.89208633093526</v>
      </c>
    </row>
    <row r="65" spans="2:15" s="1" customFormat="1" ht="12.75" customHeight="1">
      <c r="B65" s="15" t="s">
        <v>65</v>
      </c>
      <c r="C65" s="37"/>
      <c r="D65" s="81" t="s">
        <v>49</v>
      </c>
      <c r="E65" s="66"/>
      <c r="F65" s="66"/>
      <c r="G65" s="66"/>
      <c r="H65" s="67"/>
      <c r="I65" s="15"/>
      <c r="J65" s="16">
        <f>J66+J67</f>
        <v>1875</v>
      </c>
      <c r="K65" s="16"/>
      <c r="L65" s="16">
        <f>L66+L67</f>
        <v>20000</v>
      </c>
      <c r="M65" s="12">
        <f t="shared" si="2"/>
        <v>9.375</v>
      </c>
      <c r="N65" s="16">
        <v>6905</v>
      </c>
      <c r="O65" s="15">
        <f t="shared" si="3"/>
        <v>34.525</v>
      </c>
    </row>
    <row r="66" spans="2:15" ht="12.75" customHeight="1">
      <c r="B66" s="9" t="s">
        <v>66</v>
      </c>
      <c r="C66" s="7"/>
      <c r="D66" s="76" t="s">
        <v>48</v>
      </c>
      <c r="E66" s="66"/>
      <c r="F66" s="66"/>
      <c r="G66" s="66"/>
      <c r="H66" s="67"/>
      <c r="I66" s="3"/>
      <c r="J66" s="4">
        <v>0</v>
      </c>
      <c r="K66" s="4"/>
      <c r="L66" s="4">
        <v>0</v>
      </c>
      <c r="M66" s="12" t="e">
        <f t="shared" si="2"/>
        <v>#DIV/0!</v>
      </c>
      <c r="N66" s="4">
        <v>0</v>
      </c>
      <c r="O66" s="3" t="e">
        <f t="shared" si="3"/>
        <v>#DIV/0!</v>
      </c>
    </row>
    <row r="67" spans="2:15" ht="12.75" customHeight="1">
      <c r="B67" s="9" t="s">
        <v>67</v>
      </c>
      <c r="C67" s="7"/>
      <c r="D67" s="76" t="s">
        <v>47</v>
      </c>
      <c r="E67" s="66"/>
      <c r="F67" s="66"/>
      <c r="G67" s="66"/>
      <c r="H67" s="67"/>
      <c r="I67" s="3"/>
      <c r="J67" s="4">
        <v>1875</v>
      </c>
      <c r="K67" s="4"/>
      <c r="L67" s="4">
        <v>20000</v>
      </c>
      <c r="M67" s="12">
        <f t="shared" si="2"/>
        <v>9.375</v>
      </c>
      <c r="N67" s="4">
        <v>6905</v>
      </c>
      <c r="O67" s="3">
        <f t="shared" si="3"/>
        <v>34.525</v>
      </c>
    </row>
    <row r="68" spans="2:15" s="1" customFormat="1" ht="12.75" customHeight="1">
      <c r="B68" s="15" t="s">
        <v>68</v>
      </c>
      <c r="C68" s="37"/>
      <c r="D68" s="81" t="s">
        <v>46</v>
      </c>
      <c r="E68" s="66"/>
      <c r="F68" s="66"/>
      <c r="G68" s="66"/>
      <c r="H68" s="67"/>
      <c r="I68" s="15"/>
      <c r="J68" s="16">
        <f>J69+J70+J72+J71</f>
        <v>13907.5</v>
      </c>
      <c r="K68" s="16"/>
      <c r="L68" s="16">
        <f>L69+L70+L71+L72</f>
        <v>14750</v>
      </c>
      <c r="M68" s="12">
        <f t="shared" si="2"/>
        <v>94.28813559322033</v>
      </c>
      <c r="N68" s="16">
        <f>SUM(N69:N72)</f>
        <v>13907.5</v>
      </c>
      <c r="O68" s="15">
        <f t="shared" si="3"/>
        <v>94.28813559322033</v>
      </c>
    </row>
    <row r="69" spans="2:15" ht="12.75" customHeight="1">
      <c r="B69" s="9" t="s">
        <v>69</v>
      </c>
      <c r="C69" s="7"/>
      <c r="D69" s="73" t="s">
        <v>137</v>
      </c>
      <c r="E69" s="74"/>
      <c r="F69" s="74"/>
      <c r="G69" s="75"/>
      <c r="H69" s="11"/>
      <c r="I69" s="11"/>
      <c r="J69" s="55">
        <v>10000</v>
      </c>
      <c r="K69" s="4"/>
      <c r="L69" s="4">
        <v>10000</v>
      </c>
      <c r="M69" s="12">
        <f t="shared" si="2"/>
        <v>100</v>
      </c>
      <c r="N69" s="4">
        <v>10000</v>
      </c>
      <c r="O69" s="3">
        <f t="shared" si="3"/>
        <v>100</v>
      </c>
    </row>
    <row r="70" spans="2:15" ht="12.75" customHeight="1">
      <c r="B70" s="9" t="s">
        <v>70</v>
      </c>
      <c r="C70" s="7"/>
      <c r="D70" s="76" t="s">
        <v>103</v>
      </c>
      <c r="E70" s="66"/>
      <c r="F70" s="66"/>
      <c r="G70" s="66"/>
      <c r="H70" s="67"/>
      <c r="I70" s="3"/>
      <c r="J70" s="4">
        <v>3750</v>
      </c>
      <c r="K70" s="4"/>
      <c r="L70" s="4">
        <v>3750</v>
      </c>
      <c r="M70" s="12">
        <f t="shared" si="2"/>
        <v>100</v>
      </c>
      <c r="N70" s="4">
        <v>3750</v>
      </c>
      <c r="O70" s="3">
        <f t="shared" si="3"/>
        <v>100</v>
      </c>
    </row>
    <row r="71" spans="2:15" ht="12.75" customHeight="1">
      <c r="B71" s="9"/>
      <c r="C71" s="7"/>
      <c r="D71" s="59" t="s">
        <v>115</v>
      </c>
      <c r="E71" s="60"/>
      <c r="F71" s="60"/>
      <c r="G71" s="60"/>
      <c r="H71" s="61"/>
      <c r="I71" s="3"/>
      <c r="J71" s="4">
        <v>157.5</v>
      </c>
      <c r="K71" s="4"/>
      <c r="L71" s="4">
        <v>1000</v>
      </c>
      <c r="M71" s="12"/>
      <c r="N71" s="4">
        <v>157.5</v>
      </c>
      <c r="O71" s="3">
        <f t="shared" si="3"/>
        <v>15.75</v>
      </c>
    </row>
    <row r="72" spans="2:15" ht="12.75" customHeight="1">
      <c r="B72" s="9" t="s">
        <v>71</v>
      </c>
      <c r="C72" s="7"/>
      <c r="D72" s="76" t="s">
        <v>45</v>
      </c>
      <c r="E72" s="66"/>
      <c r="F72" s="66"/>
      <c r="G72" s="66"/>
      <c r="H72" s="67"/>
      <c r="I72" s="3"/>
      <c r="J72" s="4">
        <v>0</v>
      </c>
      <c r="K72" s="4"/>
      <c r="L72" s="4">
        <v>0</v>
      </c>
      <c r="M72" s="12" t="e">
        <f t="shared" si="2"/>
        <v>#DIV/0!</v>
      </c>
      <c r="N72" s="4">
        <v>0</v>
      </c>
      <c r="O72" s="3" t="e">
        <f t="shared" si="3"/>
        <v>#DIV/0!</v>
      </c>
    </row>
    <row r="73" spans="2:15" ht="12.75" customHeight="1">
      <c r="B73" s="9" t="s">
        <v>61</v>
      </c>
      <c r="C73" s="7"/>
      <c r="D73" s="76" t="s">
        <v>44</v>
      </c>
      <c r="E73" s="66"/>
      <c r="F73" s="66"/>
      <c r="G73" s="66"/>
      <c r="H73" s="67"/>
      <c r="I73" s="3"/>
      <c r="J73" s="4">
        <f>J74</f>
        <v>0</v>
      </c>
      <c r="K73" s="4"/>
      <c r="L73" s="4">
        <f>L74</f>
        <v>2000</v>
      </c>
      <c r="M73" s="12">
        <f t="shared" si="2"/>
        <v>0</v>
      </c>
      <c r="N73" s="4">
        <v>0</v>
      </c>
      <c r="O73" s="3">
        <f t="shared" si="3"/>
        <v>0</v>
      </c>
    </row>
    <row r="74" spans="2:15" ht="12.75" customHeight="1">
      <c r="B74" s="9" t="s">
        <v>65</v>
      </c>
      <c r="C74" s="7"/>
      <c r="D74" s="76" t="s">
        <v>43</v>
      </c>
      <c r="E74" s="66"/>
      <c r="F74" s="66"/>
      <c r="G74" s="66"/>
      <c r="H74" s="67"/>
      <c r="I74" s="3"/>
      <c r="J74" s="4">
        <v>0</v>
      </c>
      <c r="K74" s="4"/>
      <c r="L74" s="4">
        <v>2000</v>
      </c>
      <c r="M74" s="12">
        <f t="shared" si="2"/>
        <v>0</v>
      </c>
      <c r="N74" s="4">
        <v>0</v>
      </c>
      <c r="O74" s="3">
        <f t="shared" si="3"/>
        <v>0</v>
      </c>
    </row>
    <row r="75" spans="2:15" ht="12.75" customHeight="1">
      <c r="B75" s="9" t="s">
        <v>62</v>
      </c>
      <c r="C75" s="7"/>
      <c r="D75" s="76" t="s">
        <v>42</v>
      </c>
      <c r="E75" s="66"/>
      <c r="F75" s="66"/>
      <c r="G75" s="66"/>
      <c r="H75" s="67"/>
      <c r="I75" s="3"/>
      <c r="J75" s="4">
        <f>SUM(J76:J81)</f>
        <v>300</v>
      </c>
      <c r="K75" s="4"/>
      <c r="L75" s="4">
        <f>L76</f>
        <v>0</v>
      </c>
      <c r="M75" s="12" t="e">
        <f t="shared" si="2"/>
        <v>#DIV/0!</v>
      </c>
      <c r="N75" s="4">
        <f>SUM(N76:N81)</f>
        <v>5300</v>
      </c>
      <c r="O75" s="3" t="e">
        <f t="shared" si="3"/>
        <v>#DIV/0!</v>
      </c>
    </row>
    <row r="76" spans="2:15" ht="12.75" customHeight="1">
      <c r="B76" s="9" t="s">
        <v>65</v>
      </c>
      <c r="C76" s="7"/>
      <c r="D76" s="76" t="s">
        <v>138</v>
      </c>
      <c r="E76" s="66"/>
      <c r="F76" s="66"/>
      <c r="G76" s="66"/>
      <c r="H76" s="67"/>
      <c r="I76" s="3"/>
      <c r="J76" s="4">
        <v>0</v>
      </c>
      <c r="K76" s="4"/>
      <c r="L76" s="4">
        <v>0</v>
      </c>
      <c r="M76" s="12" t="e">
        <f t="shared" si="2"/>
        <v>#DIV/0!</v>
      </c>
      <c r="N76" s="4">
        <v>0</v>
      </c>
      <c r="O76" s="3" t="e">
        <f t="shared" si="3"/>
        <v>#DIV/0!</v>
      </c>
    </row>
    <row r="77" spans="2:15" ht="12.75" customHeight="1">
      <c r="B77" s="9" t="s">
        <v>68</v>
      </c>
      <c r="C77" s="7"/>
      <c r="D77" s="52" t="s">
        <v>139</v>
      </c>
      <c r="E77" s="50"/>
      <c r="F77" s="50"/>
      <c r="G77" s="50"/>
      <c r="H77" s="51"/>
      <c r="I77" s="3"/>
      <c r="J77" s="4">
        <v>0</v>
      </c>
      <c r="K77" s="4"/>
      <c r="L77" s="4">
        <v>0</v>
      </c>
      <c r="M77" s="12"/>
      <c r="N77" s="4">
        <v>0</v>
      </c>
      <c r="O77" s="3" t="e">
        <f t="shared" si="3"/>
        <v>#DIV/0!</v>
      </c>
    </row>
    <row r="78" spans="2:15" ht="12.75" customHeight="1">
      <c r="B78" s="9" t="s">
        <v>72</v>
      </c>
      <c r="C78" s="7"/>
      <c r="D78" s="52" t="s">
        <v>140</v>
      </c>
      <c r="E78" s="50"/>
      <c r="F78" s="50"/>
      <c r="G78" s="50"/>
      <c r="H78" s="51"/>
      <c r="I78" s="3"/>
      <c r="J78" s="4">
        <v>0</v>
      </c>
      <c r="K78" s="4"/>
      <c r="L78" s="4">
        <v>0</v>
      </c>
      <c r="M78" s="12"/>
      <c r="N78" s="4">
        <v>0</v>
      </c>
      <c r="O78" s="3" t="e">
        <f t="shared" si="3"/>
        <v>#DIV/0!</v>
      </c>
    </row>
    <row r="79" spans="2:15" ht="12.75" customHeight="1">
      <c r="B79" s="9" t="s">
        <v>90</v>
      </c>
      <c r="C79" s="7"/>
      <c r="D79" s="52" t="s">
        <v>142</v>
      </c>
      <c r="E79" s="50"/>
      <c r="F79" s="50"/>
      <c r="G79" s="50"/>
      <c r="H79" s="51"/>
      <c r="I79" s="3"/>
      <c r="J79" s="4">
        <v>0</v>
      </c>
      <c r="K79" s="4"/>
      <c r="L79" s="4">
        <v>0</v>
      </c>
      <c r="M79" s="12"/>
      <c r="N79" s="4">
        <v>0</v>
      </c>
      <c r="O79" s="3" t="e">
        <f t="shared" si="3"/>
        <v>#DIV/0!</v>
      </c>
    </row>
    <row r="80" spans="2:15" ht="12.75" customHeight="1">
      <c r="B80" s="9" t="s">
        <v>91</v>
      </c>
      <c r="C80" s="7"/>
      <c r="D80" s="52" t="s">
        <v>141</v>
      </c>
      <c r="E80" s="50"/>
      <c r="F80" s="50"/>
      <c r="G80" s="50"/>
      <c r="H80" s="51"/>
      <c r="I80" s="3"/>
      <c r="J80" s="4">
        <v>300</v>
      </c>
      <c r="K80" s="4"/>
      <c r="L80" s="4">
        <v>0</v>
      </c>
      <c r="M80" s="12"/>
      <c r="N80" s="4">
        <v>5300</v>
      </c>
      <c r="O80" s="3" t="e">
        <f t="shared" si="3"/>
        <v>#DIV/0!</v>
      </c>
    </row>
    <row r="81" spans="2:15" ht="12.75" customHeight="1">
      <c r="B81" s="9" t="s">
        <v>92</v>
      </c>
      <c r="C81" s="7"/>
      <c r="D81" s="56" t="s">
        <v>143</v>
      </c>
      <c r="E81" s="57"/>
      <c r="F81" s="57"/>
      <c r="G81" s="57"/>
      <c r="H81" s="58"/>
      <c r="I81" s="11"/>
      <c r="J81" s="55">
        <v>0</v>
      </c>
      <c r="K81" s="55"/>
      <c r="L81" s="55">
        <v>0</v>
      </c>
      <c r="M81" s="12"/>
      <c r="N81" s="4">
        <v>0</v>
      </c>
      <c r="O81" s="3" t="e">
        <f t="shared" si="3"/>
        <v>#DIV/0!</v>
      </c>
    </row>
    <row r="82" spans="2:15" ht="12.75" customHeight="1">
      <c r="B82" s="9" t="s">
        <v>63</v>
      </c>
      <c r="C82" s="7"/>
      <c r="D82" s="76" t="s">
        <v>40</v>
      </c>
      <c r="E82" s="66"/>
      <c r="F82" s="66"/>
      <c r="G82" s="66"/>
      <c r="H82" s="67"/>
      <c r="I82" s="3"/>
      <c r="J82" s="4">
        <v>200</v>
      </c>
      <c r="K82" s="4"/>
      <c r="L82" s="4">
        <v>200</v>
      </c>
      <c r="M82" s="12">
        <f t="shared" si="2"/>
        <v>100</v>
      </c>
      <c r="N82" s="4">
        <v>200</v>
      </c>
      <c r="O82" s="3">
        <f t="shared" si="3"/>
        <v>100</v>
      </c>
    </row>
    <row r="83" spans="2:15" ht="12.75" customHeight="1" thickBot="1">
      <c r="B83" s="9" t="s">
        <v>64</v>
      </c>
      <c r="C83" s="38"/>
      <c r="D83" s="24" t="s">
        <v>41</v>
      </c>
      <c r="E83" s="23"/>
      <c r="F83" s="23"/>
      <c r="G83" s="23"/>
      <c r="H83" s="23"/>
      <c r="I83" s="23"/>
      <c r="J83" s="25">
        <v>0</v>
      </c>
      <c r="K83" s="25"/>
      <c r="L83" s="25">
        <v>120000</v>
      </c>
      <c r="M83" s="12">
        <f t="shared" si="2"/>
        <v>0</v>
      </c>
      <c r="N83" s="4">
        <v>90000</v>
      </c>
      <c r="O83" s="3">
        <f t="shared" si="3"/>
        <v>75</v>
      </c>
    </row>
    <row r="84" spans="2:15" s="1" customFormat="1" ht="13.5" thickBot="1">
      <c r="B84" s="15"/>
      <c r="C84" s="78" t="s">
        <v>14</v>
      </c>
      <c r="D84" s="79"/>
      <c r="E84" s="79"/>
      <c r="F84" s="79"/>
      <c r="G84" s="79"/>
      <c r="H84" s="80"/>
      <c r="I84" s="26"/>
      <c r="J84" s="27">
        <f>J29+J56+J64+J73+J75+J82+J83</f>
        <v>182192.75</v>
      </c>
      <c r="K84" s="27"/>
      <c r="L84" s="27">
        <f>L29+L56+L64+L73+L75+L82+L83</f>
        <v>455845.46</v>
      </c>
      <c r="M84" s="12">
        <f t="shared" si="2"/>
        <v>39.968095766490684</v>
      </c>
      <c r="N84" s="16">
        <v>338463.3</v>
      </c>
      <c r="O84" s="15">
        <f t="shared" si="3"/>
        <v>74.24957133498708</v>
      </c>
    </row>
    <row r="85" spans="10:12" ht="12" customHeight="1">
      <c r="J85" s="53"/>
      <c r="K85" s="53"/>
      <c r="L85" s="53"/>
    </row>
    <row r="86" spans="10:12" ht="0.75" customHeight="1">
      <c r="J86" s="53"/>
      <c r="K86" s="53"/>
      <c r="L86" s="53"/>
    </row>
    <row r="87" spans="3:12" ht="12.75">
      <c r="C87" t="s">
        <v>130</v>
      </c>
      <c r="J87" s="53"/>
      <c r="K87" s="53"/>
      <c r="L87" s="53"/>
    </row>
    <row r="88" spans="10:12" ht="12.75">
      <c r="J88" s="53"/>
      <c r="K88" s="53"/>
      <c r="L88" s="53"/>
    </row>
    <row r="89" spans="3:15" ht="12.75">
      <c r="C89" s="5" t="s">
        <v>15</v>
      </c>
      <c r="D89" s="6"/>
      <c r="E89" s="6"/>
      <c r="F89" s="6"/>
      <c r="G89" s="6"/>
      <c r="H89" s="6"/>
      <c r="I89" s="6"/>
      <c r="J89" s="8">
        <f>J24</f>
        <v>470489.9</v>
      </c>
      <c r="K89" s="4"/>
      <c r="L89" s="4">
        <f>L24</f>
        <v>790100</v>
      </c>
      <c r="M89" s="12">
        <f>J89/L89*100</f>
        <v>59.54814580432857</v>
      </c>
      <c r="N89" s="3">
        <v>633774.4</v>
      </c>
      <c r="O89" s="3">
        <f>N89/L89*100</f>
        <v>80.21445386659917</v>
      </c>
    </row>
    <row r="90" spans="3:15" ht="12.75">
      <c r="C90" s="5" t="s">
        <v>16</v>
      </c>
      <c r="D90" s="6"/>
      <c r="E90" s="6"/>
      <c r="F90" s="6"/>
      <c r="G90" s="6"/>
      <c r="H90" s="6"/>
      <c r="I90" s="6"/>
      <c r="J90" s="8">
        <f>J84</f>
        <v>182192.75</v>
      </c>
      <c r="K90" s="4"/>
      <c r="L90" s="4">
        <f>L84</f>
        <v>455845.46</v>
      </c>
      <c r="M90" s="12">
        <f>J90/L90*100</f>
        <v>39.968095766490684</v>
      </c>
      <c r="N90" s="3">
        <v>338463.3</v>
      </c>
      <c r="O90" s="3">
        <f>N90/L90*100</f>
        <v>74.24957133498708</v>
      </c>
    </row>
    <row r="91" spans="10:15" ht="12.75">
      <c r="J91" s="53"/>
      <c r="K91" s="53"/>
      <c r="L91" s="53"/>
      <c r="M91" s="12"/>
      <c r="N91" s="3"/>
      <c r="O91" s="3" t="e">
        <f>N91/L91*100</f>
        <v>#DIV/0!</v>
      </c>
    </row>
    <row r="92" spans="3:15" ht="12.75">
      <c r="C92" s="5" t="s">
        <v>17</v>
      </c>
      <c r="D92" s="6"/>
      <c r="E92" s="6"/>
      <c r="F92" s="6"/>
      <c r="G92" s="6"/>
      <c r="H92" s="6"/>
      <c r="I92" s="6"/>
      <c r="J92" s="54">
        <f>J89-J90</f>
        <v>288297.15</v>
      </c>
      <c r="K92" s="4"/>
      <c r="L92" s="4">
        <f>L89-L90</f>
        <v>334254.54</v>
      </c>
      <c r="M92" s="12">
        <f>J92/L92*100</f>
        <v>86.2507806176694</v>
      </c>
      <c r="N92" s="3">
        <v>295311.1</v>
      </c>
      <c r="O92" s="3">
        <f>N92/L92*100</f>
        <v>88.3491664765421</v>
      </c>
    </row>
    <row r="93" ht="12" customHeight="1"/>
    <row r="94" spans="3:10" ht="12.75" hidden="1">
      <c r="C94" s="17"/>
      <c r="D94" s="17"/>
      <c r="E94" s="17"/>
      <c r="F94" s="17"/>
      <c r="G94" s="17"/>
      <c r="H94" s="17"/>
      <c r="I94" s="17"/>
      <c r="J94" s="17"/>
    </row>
    <row r="95" spans="3:12" ht="12.75">
      <c r="C95" s="17"/>
      <c r="D95" s="17"/>
      <c r="E95" s="17"/>
      <c r="F95" s="17"/>
      <c r="G95" s="44" t="s">
        <v>132</v>
      </c>
      <c r="H95" s="17"/>
      <c r="I95" s="17"/>
      <c r="J95" s="17"/>
      <c r="L95">
        <v>285943.54</v>
      </c>
    </row>
    <row r="96" spans="11:12" ht="12.75">
      <c r="K96" s="62"/>
      <c r="L96" s="62"/>
    </row>
    <row r="97" spans="3:12" ht="12.75">
      <c r="C97" t="s">
        <v>131</v>
      </c>
      <c r="G97" s="44" t="s">
        <v>133</v>
      </c>
      <c r="L97">
        <v>2236.5</v>
      </c>
    </row>
    <row r="98" spans="7:12" ht="12.75">
      <c r="G98" s="44" t="s">
        <v>111</v>
      </c>
      <c r="H98" s="42"/>
      <c r="I98" t="s">
        <v>108</v>
      </c>
      <c r="L98">
        <v>117.11</v>
      </c>
    </row>
    <row r="99" spans="3:9" ht="12.75">
      <c r="C99" t="s">
        <v>18</v>
      </c>
      <c r="G99" s="44" t="s">
        <v>112</v>
      </c>
      <c r="I99" t="s">
        <v>109</v>
      </c>
    </row>
    <row r="100" spans="8:12" ht="12.75">
      <c r="H100" s="43"/>
      <c r="I100" t="s">
        <v>110</v>
      </c>
      <c r="L100">
        <f>L96+L97+L98+L99+L95</f>
        <v>288297.14999999997</v>
      </c>
    </row>
  </sheetData>
  <sheetProtection/>
  <mergeCells count="59">
    <mergeCell ref="D71:H71"/>
    <mergeCell ref="D61:H61"/>
    <mergeCell ref="D60:H60"/>
    <mergeCell ref="D59:H59"/>
    <mergeCell ref="D58:H58"/>
    <mergeCell ref="D48:H48"/>
    <mergeCell ref="D63:H63"/>
    <mergeCell ref="D51:H51"/>
    <mergeCell ref="D50:H50"/>
    <mergeCell ref="D38:H38"/>
    <mergeCell ref="D37:H37"/>
    <mergeCell ref="D56:H56"/>
    <mergeCell ref="C55:H55"/>
    <mergeCell ref="D42:H42"/>
    <mergeCell ref="D44:H44"/>
    <mergeCell ref="D46:H46"/>
    <mergeCell ref="D52:H52"/>
    <mergeCell ref="D54:H54"/>
    <mergeCell ref="D47:H47"/>
    <mergeCell ref="C84:H84"/>
    <mergeCell ref="D76:H76"/>
    <mergeCell ref="D68:H68"/>
    <mergeCell ref="D65:H65"/>
    <mergeCell ref="D64:H64"/>
    <mergeCell ref="D73:H73"/>
    <mergeCell ref="D70:H70"/>
    <mergeCell ref="D82:H82"/>
    <mergeCell ref="D75:H75"/>
    <mergeCell ref="D74:H74"/>
    <mergeCell ref="D41:H41"/>
    <mergeCell ref="D40:H40"/>
    <mergeCell ref="D39:H39"/>
    <mergeCell ref="C29:H29"/>
    <mergeCell ref="D33:H33"/>
    <mergeCell ref="D72:H72"/>
    <mergeCell ref="D66:H66"/>
    <mergeCell ref="D67:H67"/>
    <mergeCell ref="D62:H62"/>
    <mergeCell ref="D49:H49"/>
    <mergeCell ref="D17:H17"/>
    <mergeCell ref="D18:H18"/>
    <mergeCell ref="D19:H19"/>
    <mergeCell ref="D20:H20"/>
    <mergeCell ref="D31:H31"/>
    <mergeCell ref="D45:H45"/>
    <mergeCell ref="D32:H32"/>
    <mergeCell ref="D34:H34"/>
    <mergeCell ref="D21:H21"/>
    <mergeCell ref="D22:H22"/>
    <mergeCell ref="C35:H35"/>
    <mergeCell ref="K96:L96"/>
    <mergeCell ref="D14:H14"/>
    <mergeCell ref="D28:H28"/>
    <mergeCell ref="D43:H43"/>
    <mergeCell ref="C36:H36"/>
    <mergeCell ref="C30:H30"/>
    <mergeCell ref="D15:H15"/>
    <mergeCell ref="D16:H16"/>
    <mergeCell ref="D69:G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7" ht="12.75">
      <c r="A1" t="s">
        <v>117</v>
      </c>
      <c r="D1" t="s">
        <v>120</v>
      </c>
      <c r="G1" t="s">
        <v>122</v>
      </c>
    </row>
    <row r="3" spans="1:7" ht="12.75">
      <c r="A3">
        <v>268</v>
      </c>
      <c r="D3">
        <v>220</v>
      </c>
      <c r="G3">
        <v>570</v>
      </c>
    </row>
    <row r="4" spans="1:7" ht="12.75">
      <c r="A4">
        <v>280</v>
      </c>
      <c r="D4">
        <v>418</v>
      </c>
      <c r="G4">
        <v>673.64</v>
      </c>
    </row>
    <row r="5" spans="1:7" ht="12.75">
      <c r="A5">
        <v>708</v>
      </c>
      <c r="D5">
        <v>418</v>
      </c>
      <c r="G5">
        <v>570</v>
      </c>
    </row>
    <row r="6" spans="1:7" ht="12.75">
      <c r="A6">
        <v>204</v>
      </c>
      <c r="D6">
        <v>330</v>
      </c>
      <c r="G6">
        <v>570</v>
      </c>
    </row>
    <row r="7" spans="1:8" ht="12.75">
      <c r="A7">
        <f>SUM(A3:A6)</f>
        <v>1460</v>
      </c>
      <c r="B7" t="s">
        <v>118</v>
      </c>
      <c r="D7">
        <f>SUM(D3:D6)</f>
        <v>1386</v>
      </c>
      <c r="E7" t="s">
        <v>118</v>
      </c>
      <c r="G7">
        <f>SUM(G3:G6)</f>
        <v>2383.64</v>
      </c>
      <c r="H7" t="s">
        <v>123</v>
      </c>
    </row>
    <row r="8" spans="1:8" ht="12.75">
      <c r="A8">
        <v>204</v>
      </c>
      <c r="D8">
        <v>374</v>
      </c>
      <c r="G8">
        <v>342</v>
      </c>
      <c r="H8" t="s">
        <v>121</v>
      </c>
    </row>
    <row r="9" spans="1:4" ht="12.75">
      <c r="A9">
        <v>344</v>
      </c>
      <c r="D9">
        <v>110</v>
      </c>
    </row>
    <row r="10" spans="1:4" ht="12.75">
      <c r="A10">
        <f>SUM(A8:A9)</f>
        <v>548</v>
      </c>
      <c r="B10" t="s">
        <v>119</v>
      </c>
      <c r="D10">
        <v>484</v>
      </c>
    </row>
    <row r="11" spans="4:5" ht="12.75">
      <c r="D11">
        <f>SUM(D8:D10)</f>
        <v>968</v>
      </c>
      <c r="E11" t="s">
        <v>121</v>
      </c>
    </row>
    <row r="15" ht="12.75">
      <c r="A15" t="s">
        <v>124</v>
      </c>
    </row>
    <row r="17" ht="12.75">
      <c r="A17" t="s">
        <v>125</v>
      </c>
    </row>
    <row r="18" ht="12.75">
      <c r="A18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10" sqref="B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2019-10-14T08:04:24Z</cp:lastPrinted>
  <dcterms:created xsi:type="dcterms:W3CDTF">2014-04-22T12:11:16Z</dcterms:created>
  <dcterms:modified xsi:type="dcterms:W3CDTF">2022-10-12T07:15:10Z</dcterms:modified>
  <cp:category/>
  <cp:version/>
  <cp:contentType/>
  <cp:contentStatus/>
</cp:coreProperties>
</file>